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150" yWindow="-165" windowWidth="16380" windowHeight="8190" tabRatio="500"/>
  </bookViews>
  <sheets>
    <sheet name="3.3" sheetId="2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2"/>
  <c r="J18"/>
  <c r="J17"/>
  <c r="I19"/>
  <c r="I18"/>
  <c r="I17"/>
  <c r="I20"/>
  <c r="K19"/>
  <c r="K18"/>
  <c r="K17"/>
  <c r="I21" l="1"/>
  <c r="I23" s="1"/>
  <c r="L19" l="1"/>
  <c r="K21" l="1"/>
  <c r="K23" s="1"/>
  <c r="L20"/>
  <c r="J21"/>
  <c r="J23" s="1"/>
  <c r="L17"/>
  <c r="L18"/>
  <c r="L23" l="1"/>
  <c r="G21"/>
  <c r="G22" s="1"/>
  <c r="G23" s="1"/>
  <c r="L21"/>
</calcChain>
</file>

<file path=xl/sharedStrings.xml><?xml version="1.0" encoding="utf-8"?>
<sst xmlns="http://schemas.openxmlformats.org/spreadsheetml/2006/main" count="26" uniqueCount="26">
  <si>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</si>
  <si>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</si>
  <si>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</si>
  <si>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</si>
  <si>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</si>
  <si>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</si>
  <si>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</si>
  <si>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</si>
  <si>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</si>
  <si>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</si>
  <si>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</si>
  <si>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</si>
  <si>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</si>
  <si>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</si>
  <si>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</si>
  <si>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 xml:space="preserve">Обследование здания столярной мастерской (инв.№25) и существующих систем АПС и СОУЭ  </t>
  </si>
  <si>
    <t>Разработка рабочей документации в соответсвии с ЗП</t>
  </si>
  <si>
    <t>Итого</t>
  </si>
  <si>
    <t>Экспертиза сметной документации, получение согласований</t>
  </si>
  <si>
    <t>Расчет стоимости проектных работ №СКС-2021-ХВ-ИП-3.3</t>
  </si>
  <si>
    <t>Мероприятия по предписаниям надзорных органов. 
"Реконструкция здания столярного цеха (инв.№25). Установка АПС, СОУЭ»</t>
  </si>
  <si>
    <t>Волга Гарант</t>
  </si>
  <si>
    <t>ООО ТЦ Стрелец</t>
  </si>
  <si>
    <t>ООО ЦПБ</t>
  </si>
  <si>
    <t>от ____ __________2022 г.</t>
  </si>
  <si>
    <t>Приложение №5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</si>
</sst>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zoomScaleNormal="100" workbookViewId="0">
      <selection activeCell="R19" sqref="R19"/>
    </sheetView>
  </sheetViews>
  <sheetFormatPr defaultRowHeight="1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1.85546875" style="11" customWidth="1"/>
    <col min="9" max="9" width="15.42578125" style="14" hidden="1" customWidth="1"/>
    <col min="10" max="10" width="19.42578125" style="14" hidden="1" customWidth="1"/>
    <col min="11" max="11" width="15.7109375" style="14" hidden="1" customWidth="1"/>
    <col min="12" max="12" width="15" style="14" hidden="1" customWidth="1"/>
    <col min="13" max="13" width="13.42578125" style="11" customWidth="1"/>
    <col min="14" max="14" width="13.7109375" style="11" customWidth="1"/>
    <col min="15" max="16384" width="9.140625" style="11"/>
  </cols>
  <sheetData>
    <row r="1" spans="1:13" s="1" customFormat="1" ht="12.75">
      <c r="F1" s="2"/>
      <c r="G1" s="21" t="s">
        <v>25</v>
      </c>
      <c r="H1" s="2"/>
      <c r="I1" s="14"/>
      <c r="J1" s="14"/>
      <c r="K1" s="14"/>
      <c r="L1" s="14"/>
      <c r="M1" s="14"/>
    </row>
    <row r="2" spans="1:13" s="1" customFormat="1" ht="12.75">
      <c r="E2" s="2"/>
      <c r="F2" s="25" t="s">
        <v>13</v>
      </c>
      <c r="G2" s="25"/>
      <c r="H2" s="2"/>
      <c r="I2" s="14"/>
      <c r="J2" s="14"/>
      <c r="K2" s="14"/>
      <c r="L2" s="14"/>
      <c r="M2" s="14"/>
    </row>
    <row r="3" spans="1:13" s="1" customFormat="1" ht="18.75" customHeight="1">
      <c r="F3" s="2"/>
      <c r="G3" s="21" t="s">
        <v>24</v>
      </c>
      <c r="H3" s="2"/>
      <c r="I3" s="14"/>
      <c r="J3" s="14"/>
      <c r="K3" s="14"/>
      <c r="L3" s="14"/>
      <c r="M3" s="14"/>
    </row>
    <row r="4" spans="1:13" s="1" customFormat="1" ht="12.75">
      <c r="I4" s="14"/>
      <c r="J4" s="14"/>
      <c r="K4" s="14"/>
      <c r="L4" s="14"/>
      <c r="M4" s="14"/>
    </row>
    <row r="5" spans="1:13" s="1" customFormat="1" ht="12.75">
      <c r="I5" s="14"/>
      <c r="J5" s="14"/>
      <c r="K5" s="14"/>
      <c r="L5" s="14"/>
      <c r="M5" s="14"/>
    </row>
    <row r="6" spans="1:13" s="3" customFormat="1" ht="12.75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>
      <c r="F7" s="3" t="s">
        <v>2</v>
      </c>
      <c r="I7" s="15"/>
      <c r="J7" s="15"/>
      <c r="K7" s="15"/>
      <c r="L7" s="15"/>
      <c r="M7" s="15"/>
    </row>
    <row r="8" spans="1:13" s="3" customFormat="1" ht="12.75">
      <c r="F8" s="3" t="s">
        <v>4</v>
      </c>
      <c r="I8" s="15"/>
      <c r="J8" s="15"/>
      <c r="K8" s="15"/>
      <c r="L8" s="15"/>
      <c r="M8" s="15"/>
    </row>
    <row r="9" spans="1:13" s="3" customFormat="1" ht="16.5" customHeight="1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>
      <c r="I10" s="14"/>
      <c r="J10" s="14"/>
      <c r="K10" s="14"/>
      <c r="L10" s="14"/>
    </row>
    <row r="11" spans="1:13" s="1" customFormat="1" ht="12.75">
      <c r="I11" s="14"/>
      <c r="J11" s="14"/>
      <c r="K11" s="14"/>
      <c r="L11" s="14"/>
    </row>
    <row r="12" spans="1:13" s="5" customFormat="1" ht="15.75">
      <c r="A12" s="26" t="s">
        <v>19</v>
      </c>
      <c r="B12" s="26"/>
      <c r="C12" s="26"/>
      <c r="D12" s="26"/>
      <c r="E12" s="26"/>
      <c r="F12" s="26"/>
      <c r="G12" s="26"/>
      <c r="H12" s="4"/>
      <c r="I12" s="14"/>
      <c r="J12" s="14"/>
      <c r="K12" s="14"/>
      <c r="L12" s="14"/>
    </row>
    <row r="13" spans="1:13" s="5" customFormat="1" ht="45" customHeight="1">
      <c r="A13" s="27" t="s">
        <v>20</v>
      </c>
      <c r="B13" s="27"/>
      <c r="C13" s="27"/>
      <c r="D13" s="27"/>
      <c r="E13" s="27"/>
      <c r="F13" s="27"/>
      <c r="G13" s="27"/>
      <c r="H13" s="4"/>
      <c r="I13" s="14"/>
      <c r="J13" s="14"/>
      <c r="K13" s="14"/>
      <c r="L13" s="14"/>
    </row>
    <row r="14" spans="1:13" s="5" customFormat="1" ht="15.7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>
      <c r="I15" s="14"/>
      <c r="J15" s="14"/>
      <c r="K15" s="14"/>
      <c r="L15" s="14"/>
    </row>
    <row r="16" spans="1:13" s="8" customFormat="1" ht="31.5" customHeight="1">
      <c r="A16" s="6" t="s">
        <v>0</v>
      </c>
      <c r="B16" s="28" t="s">
        <v>1</v>
      </c>
      <c r="C16" s="28"/>
      <c r="D16" s="28"/>
      <c r="E16" s="28"/>
      <c r="F16" s="28"/>
      <c r="G16" s="7" t="s">
        <v>6</v>
      </c>
      <c r="I16" s="16" t="s">
        <v>22</v>
      </c>
      <c r="J16" s="17" t="s">
        <v>23</v>
      </c>
      <c r="K16" s="16" t="s">
        <v>21</v>
      </c>
      <c r="L16" s="16" t="s">
        <v>9</v>
      </c>
      <c r="M16" s="16"/>
    </row>
    <row r="17" spans="1:14" s="1" customFormat="1" ht="27" customHeight="1">
      <c r="A17" s="9">
        <v>1</v>
      </c>
      <c r="B17" s="24" t="s">
        <v>15</v>
      </c>
      <c r="C17" s="24"/>
      <c r="D17" s="24"/>
      <c r="E17" s="24"/>
      <c r="F17" s="24"/>
      <c r="G17" s="13"/>
      <c r="I17" s="18">
        <f>188000/1.2*0.15</f>
        <v>23500.000000000004</v>
      </c>
      <c r="J17" s="18">
        <f>(148000-J20)*0.15</f>
        <v>19200</v>
      </c>
      <c r="K17" s="18">
        <f>(430950-K20)*0.15</f>
        <v>57142.5</v>
      </c>
      <c r="L17" s="18">
        <f>(I17+J17+K17)/3</f>
        <v>33280.833333333336</v>
      </c>
      <c r="M17" s="18"/>
    </row>
    <row r="18" spans="1:14" s="1" customFormat="1" ht="27" customHeight="1">
      <c r="A18" s="9">
        <v>2</v>
      </c>
      <c r="B18" s="24" t="s">
        <v>7</v>
      </c>
      <c r="C18" s="24"/>
      <c r="D18" s="24"/>
      <c r="E18" s="24"/>
      <c r="F18" s="24"/>
      <c r="G18" s="13"/>
      <c r="I18" s="18">
        <f>188000/1.2*0.1</f>
        <v>15666.66666666667</v>
      </c>
      <c r="J18" s="18">
        <f>(148000-J20)*0.1</f>
        <v>12800</v>
      </c>
      <c r="K18" s="18">
        <f>(430950-K20)*0.1</f>
        <v>38095</v>
      </c>
      <c r="L18" s="18">
        <f t="shared" ref="L18:L20" si="0">(I18+J18+K18)/3</f>
        <v>22187.222222222223</v>
      </c>
      <c r="M18" s="18"/>
    </row>
    <row r="19" spans="1:14" s="1" customFormat="1" ht="27" customHeight="1">
      <c r="A19" s="9">
        <v>3</v>
      </c>
      <c r="B19" s="24" t="s">
        <v>16</v>
      </c>
      <c r="C19" s="24"/>
      <c r="D19" s="24"/>
      <c r="E19" s="24"/>
      <c r="F19" s="24"/>
      <c r="G19" s="13"/>
      <c r="I19" s="18">
        <f>188000/1.2*0.75</f>
        <v>117500.00000000001</v>
      </c>
      <c r="J19" s="18">
        <f>(148000-J20)*0.75</f>
        <v>96000</v>
      </c>
      <c r="K19" s="18">
        <f>(430950-K20)*0.75</f>
        <v>285712.5</v>
      </c>
      <c r="L19" s="18">
        <f t="shared" si="0"/>
        <v>166404.16666666666</v>
      </c>
      <c r="M19" s="18"/>
    </row>
    <row r="20" spans="1:14" s="1" customFormat="1" ht="27" customHeight="1">
      <c r="A20" s="9">
        <v>4</v>
      </c>
      <c r="B20" s="24" t="s">
        <v>18</v>
      </c>
      <c r="C20" s="24"/>
      <c r="D20" s="24"/>
      <c r="E20" s="24"/>
      <c r="F20" s="24"/>
      <c r="G20" s="13"/>
      <c r="I20" s="18">
        <f>30000/1.2</f>
        <v>25000</v>
      </c>
      <c r="J20" s="18">
        <v>20000</v>
      </c>
      <c r="K20" s="18">
        <v>50000</v>
      </c>
      <c r="L20" s="18">
        <f t="shared" si="0"/>
        <v>31666.666666666668</v>
      </c>
      <c r="M20" s="18"/>
    </row>
    <row r="21" spans="1:14" s="1" customFormat="1" ht="27" customHeight="1">
      <c r="A21" s="9"/>
      <c r="B21" s="29" t="s">
        <v>17</v>
      </c>
      <c r="C21" s="30"/>
      <c r="D21" s="30"/>
      <c r="E21" s="30"/>
      <c r="F21" s="31"/>
      <c r="G21" s="22">
        <f>SUM(G17:G20)</f>
        <v>0</v>
      </c>
      <c r="I21" s="18">
        <f>SUM(I17:I20)</f>
        <v>181666.66666666669</v>
      </c>
      <c r="J21" s="18">
        <f t="shared" ref="J21" si="1">SUM(J17:J20)</f>
        <v>148000</v>
      </c>
      <c r="K21" s="18">
        <f>SUM(K17:K20)</f>
        <v>430950</v>
      </c>
      <c r="L21" s="18">
        <f>(I21+J21+K21)/3</f>
        <v>253538.88888888891</v>
      </c>
      <c r="M21" s="18"/>
    </row>
    <row r="22" spans="1:14" s="5" customFormat="1" ht="27" customHeight="1">
      <c r="A22" s="9"/>
      <c r="B22" s="32" t="s">
        <v>8</v>
      </c>
      <c r="C22" s="32"/>
      <c r="D22" s="32"/>
      <c r="E22" s="32"/>
      <c r="F22" s="32"/>
      <c r="G22" s="13">
        <f>G21*0.2</f>
        <v>0</v>
      </c>
      <c r="J22" s="18"/>
      <c r="K22" s="18"/>
      <c r="L22" s="18"/>
    </row>
    <row r="23" spans="1:14" s="5" customFormat="1" ht="27" customHeight="1">
      <c r="A23" s="9"/>
      <c r="B23" s="33" t="s">
        <v>11</v>
      </c>
      <c r="C23" s="34"/>
      <c r="D23" s="34"/>
      <c r="E23" s="34"/>
      <c r="F23" s="35"/>
      <c r="G23" s="22">
        <f>G21+G22</f>
        <v>0</v>
      </c>
      <c r="I23" s="18">
        <f>I21*1.2</f>
        <v>218000.00000000003</v>
      </c>
      <c r="J23" s="18">
        <f t="shared" ref="J23:K23" si="2">J21*1.2</f>
        <v>177600</v>
      </c>
      <c r="K23" s="18">
        <f t="shared" si="2"/>
        <v>517140</v>
      </c>
      <c r="L23" s="18">
        <f t="shared" ref="L23" si="3">(I23+J23+K23)/3</f>
        <v>304246.66666666669</v>
      </c>
      <c r="N23" s="19"/>
    </row>
    <row r="24" spans="1:14" s="5" customFormat="1" ht="14.25" customHeight="1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9"/>
    </row>
    <row r="25" spans="1:14" s="3" customFormat="1" ht="12.75">
      <c r="I25" s="15"/>
      <c r="J25" s="15"/>
      <c r="K25" s="15"/>
      <c r="L25" s="15"/>
    </row>
    <row r="26" spans="1:14" s="1" customFormat="1" ht="12.75">
      <c r="G26" s="20"/>
      <c r="I26" s="14"/>
      <c r="J26" s="14"/>
      <c r="K26" s="14"/>
      <c r="L26" s="14"/>
    </row>
    <row r="27" spans="1:14">
      <c r="A27" s="23" t="s">
        <v>14</v>
      </c>
      <c r="B27" s="23"/>
      <c r="C27" s="23"/>
      <c r="D27" s="23"/>
      <c r="E27" s="23"/>
      <c r="F27" s="23"/>
      <c r="G27" s="23"/>
      <c r="M27" s="14"/>
    </row>
  </sheetData>
  <mergeCells count="12">
    <mergeCell ref="A27:G27"/>
    <mergeCell ref="B18:F18"/>
    <mergeCell ref="F2:G2"/>
    <mergeCell ref="A12:G12"/>
    <mergeCell ref="A13:G13"/>
    <mergeCell ref="B16:F16"/>
    <mergeCell ref="B17:F17"/>
    <mergeCell ref="B19:F19"/>
    <mergeCell ref="B20:F20"/>
    <mergeCell ref="B21:F21"/>
    <mergeCell ref="B22:F22"/>
    <mergeCell ref="B23:F2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1</cp:revision>
  <cp:lastPrinted>2021-02-18T05:15:28Z</cp:lastPrinted>
  <dcterms:created xsi:type="dcterms:W3CDTF">2020-05-19T12:40:42Z</dcterms:created>
  <dcterms:modified xsi:type="dcterms:W3CDTF">2022-12-22T10:10:49Z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